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275" windowHeight="64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4" i="1" l="1"/>
  <c r="N28" i="1"/>
  <c r="N27" i="1"/>
  <c r="N26" i="1"/>
  <c r="N25" i="1"/>
  <c r="N23" i="1"/>
  <c r="O23" i="1" s="1"/>
  <c r="K28" i="1"/>
  <c r="K27" i="1"/>
  <c r="K26" i="1"/>
  <c r="K25" i="1"/>
  <c r="K24" i="1"/>
  <c r="G28" i="1"/>
  <c r="G27" i="1"/>
  <c r="G26" i="1"/>
  <c r="G25" i="1"/>
  <c r="G24" i="1"/>
  <c r="G23" i="1"/>
  <c r="H28" i="1"/>
  <c r="H27" i="1"/>
  <c r="H26" i="1"/>
  <c r="H23" i="1"/>
  <c r="H25" i="1"/>
  <c r="H24" i="1"/>
  <c r="N15" i="1"/>
  <c r="N14" i="1"/>
  <c r="N13" i="1"/>
  <c r="N12" i="1"/>
  <c r="N11" i="1"/>
  <c r="N9" i="1"/>
  <c r="N8" i="1"/>
  <c r="N7" i="1"/>
  <c r="K15" i="1"/>
  <c r="K16" i="1" s="1"/>
  <c r="H15" i="1"/>
  <c r="H14" i="1"/>
  <c r="H16" i="1" s="1"/>
  <c r="K14" i="1"/>
  <c r="K13" i="1"/>
  <c r="K12" i="1"/>
  <c r="K11" i="1"/>
  <c r="K9" i="1"/>
  <c r="K10" i="1" s="1"/>
  <c r="K8" i="1"/>
  <c r="K7" i="1"/>
  <c r="H7" i="1"/>
  <c r="H13" i="1"/>
  <c r="H12" i="1"/>
  <c r="H11" i="1"/>
  <c r="H9" i="1"/>
  <c r="H8" i="1"/>
  <c r="H10" i="1" s="1"/>
  <c r="H30" i="1" l="1"/>
  <c r="I33" i="1" s="1"/>
  <c r="N30" i="1"/>
  <c r="O33" i="1" s="1"/>
  <c r="I23" i="1"/>
  <c r="I24" i="1" s="1"/>
  <c r="I25" i="1" s="1"/>
  <c r="I26" i="1" s="1"/>
  <c r="I27" i="1" s="1"/>
  <c r="I28" i="1" s="1"/>
  <c r="L24" i="1"/>
  <c r="L25" i="1" s="1"/>
  <c r="L26" i="1" s="1"/>
  <c r="L27" i="1" s="1"/>
  <c r="L28" i="1" s="1"/>
  <c r="N10" i="1"/>
  <c r="K30" i="1"/>
  <c r="L33" i="1" s="1"/>
  <c r="O24" i="1"/>
  <c r="O25" i="1" s="1"/>
  <c r="O26" i="1" s="1"/>
  <c r="O27" i="1" s="1"/>
  <c r="O28" i="1" s="1"/>
  <c r="N16" i="1"/>
</calcChain>
</file>

<file path=xl/sharedStrings.xml><?xml version="1.0" encoding="utf-8"?>
<sst xmlns="http://schemas.openxmlformats.org/spreadsheetml/2006/main" count="147" uniqueCount="31">
  <si>
    <t>gender</t>
  </si>
  <si>
    <t>M</t>
  </si>
  <si>
    <t>F</t>
  </si>
  <si>
    <t>score</t>
  </si>
  <si>
    <t>FEMALES</t>
  </si>
  <si>
    <t>MALES</t>
  </si>
  <si>
    <t>TOTAL</t>
  </si>
  <si>
    <t>COMBINED</t>
  </si>
  <si>
    <t>RANGE</t>
  </si>
  <si>
    <t>MEAN</t>
  </si>
  <si>
    <t>MEDIAN</t>
  </si>
  <si>
    <t>MODE</t>
  </si>
  <si>
    <t>MAX</t>
  </si>
  <si>
    <t>MIN</t>
  </si>
  <si>
    <t>Q1</t>
  </si>
  <si>
    <t>Q3</t>
  </si>
  <si>
    <t>IQR</t>
  </si>
  <si>
    <t>GROUPED DATA</t>
  </si>
  <si>
    <t>40-49</t>
  </si>
  <si>
    <t>50-59</t>
  </si>
  <si>
    <t>60-69</t>
  </si>
  <si>
    <t>70-79</t>
  </si>
  <si>
    <t>80-89</t>
  </si>
  <si>
    <t>90-99</t>
  </si>
  <si>
    <t>cf</t>
  </si>
  <si>
    <t>f</t>
  </si>
  <si>
    <t>CLASS MARK</t>
  </si>
  <si>
    <t>Based on these intervals:</t>
  </si>
  <si>
    <t>GROUP MEAN</t>
  </si>
  <si>
    <t>GROUP MEDIAN</t>
  </si>
  <si>
    <t>MODAL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</si>
</sst>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entury Gothic"/>
      <family val="2"/>
    </font>
    <font>
      <sz val="10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3" borderId="8" xfId="0" applyFill="1" applyBorder="1"/>
    <xf numFmtId="0" fontId="0" fillId="4" borderId="8" xfId="0" applyFill="1" applyBorder="1"/>
    <xf numFmtId="0" fontId="0" fillId="5" borderId="8" xfId="0" applyFill="1" applyBorder="1"/>
    <xf numFmtId="0" fontId="0" fillId="6" borderId="8" xfId="0" applyFill="1" applyBorder="1"/>
    <xf numFmtId="0" fontId="0" fillId="7" borderId="8" xfId="0" applyFill="1" applyBorder="1"/>
    <xf numFmtId="0" fontId="0" fillId="8" borderId="8" xfId="0" applyFill="1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15" xfId="0" applyBorder="1" applyAlignment="1">
      <alignment horizontal="right" wrapText="1"/>
    </xf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Marks</a:t>
            </a:r>
            <a:r>
              <a:rPr lang="en-US" baseline="0"/>
              <a:t> for Male and Female Students</a:t>
            </a:r>
          </a:p>
        </c:rich>
      </c:tx>
      <c:layout>
        <c:manualLayout>
          <c:xMode val="edge"/>
          <c:yMode val="edge"/>
          <c:x val="0.13577022911300485"/>
          <c:y val="1.2938007587581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77296587926505E-2"/>
          <c:y val="0.11564643175863178"/>
          <c:w val="0.63350098561802759"/>
          <c:h val="0.777633088292223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Sheet1!$H$20</c:f>
              <c:strCache>
                <c:ptCount val="1"/>
                <c:pt idx="0">
                  <c:v>COMBINED</c:v>
                </c:pt>
              </c:strCache>
            </c:strRef>
          </c:tx>
          <c:xVal>
            <c:numRef>
              <c:f>Sheet1!$G$23:$G$28</c:f>
              <c:numCache>
                <c:formatCode>General</c:formatCode>
                <c:ptCount val="6"/>
                <c:pt idx="0">
                  <c:v>44.5</c:v>
                </c:pt>
                <c:pt idx="1">
                  <c:v>54.5</c:v>
                </c:pt>
                <c:pt idx="2">
                  <c:v>64.5</c:v>
                </c:pt>
                <c:pt idx="3">
                  <c:v>74.5</c:v>
                </c:pt>
                <c:pt idx="4">
                  <c:v>84.5</c:v>
                </c:pt>
                <c:pt idx="5">
                  <c:v>94.5</c:v>
                </c:pt>
              </c:numCache>
            </c:numRef>
          </c:xVal>
          <c:yVal>
            <c:numRef>
              <c:f>Sheet1!$I$23:$I$28</c:f>
              <c:numCache>
                <c:formatCode>General</c:formatCode>
                <c:ptCount val="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32</c:v>
                </c:pt>
                <c:pt idx="4">
                  <c:v>37</c:v>
                </c:pt>
                <c:pt idx="5">
                  <c:v>40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Sheet1!$K$20</c:f>
              <c:strCache>
                <c:ptCount val="1"/>
                <c:pt idx="0">
                  <c:v>FEMALES</c:v>
                </c:pt>
              </c:strCache>
            </c:strRef>
          </c:tx>
          <c:xVal>
            <c:numRef>
              <c:f>Sheet1!$G$23:$G$28</c:f>
              <c:numCache>
                <c:formatCode>General</c:formatCode>
                <c:ptCount val="6"/>
                <c:pt idx="0">
                  <c:v>44.5</c:v>
                </c:pt>
                <c:pt idx="1">
                  <c:v>54.5</c:v>
                </c:pt>
                <c:pt idx="2">
                  <c:v>64.5</c:v>
                </c:pt>
                <c:pt idx="3">
                  <c:v>74.5</c:v>
                </c:pt>
                <c:pt idx="4">
                  <c:v>84.5</c:v>
                </c:pt>
                <c:pt idx="5">
                  <c:v>94.5</c:v>
                </c:pt>
              </c:numCache>
            </c:numRef>
          </c:xVal>
          <c:yVal>
            <c:numRef>
              <c:f>Sheet1!$L$23:$L$28</c:f>
              <c:numCache>
                <c:formatCode>General</c:formatCode>
                <c:ptCount val="6"/>
                <c:pt idx="1">
                  <c:v>0</c:v>
                </c:pt>
                <c:pt idx="2">
                  <c:v>7</c:v>
                </c:pt>
                <c:pt idx="3">
                  <c:v>14</c:v>
                </c:pt>
                <c:pt idx="4">
                  <c:v>18</c:v>
                </c:pt>
                <c:pt idx="5">
                  <c:v>20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Sheet1!$N$20</c:f>
              <c:strCache>
                <c:ptCount val="1"/>
                <c:pt idx="0">
                  <c:v>MALES</c:v>
                </c:pt>
              </c:strCache>
            </c:strRef>
          </c:tx>
          <c:xVal>
            <c:numRef>
              <c:f>Sheet1!$G$23:$G$28</c:f>
              <c:numCache>
                <c:formatCode>General</c:formatCode>
                <c:ptCount val="6"/>
                <c:pt idx="0">
                  <c:v>44.5</c:v>
                </c:pt>
                <c:pt idx="1">
                  <c:v>54.5</c:v>
                </c:pt>
                <c:pt idx="2">
                  <c:v>64.5</c:v>
                </c:pt>
                <c:pt idx="3">
                  <c:v>74.5</c:v>
                </c:pt>
                <c:pt idx="4">
                  <c:v>84.5</c:v>
                </c:pt>
                <c:pt idx="5">
                  <c:v>94.5</c:v>
                </c:pt>
              </c:numCache>
            </c:numRef>
          </c:xVal>
          <c:yVal>
            <c:numRef>
              <c:f>Sheet1!$O$23:$O$28</c:f>
              <c:numCache>
                <c:formatCode>General</c:formatCode>
                <c:ptCount val="6"/>
                <c:pt idx="0">
                  <c:v>2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67840"/>
        <c:axId val="117266304"/>
      </c:scatterChart>
      <c:valAx>
        <c:axId val="117267840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266304"/>
        <c:crosses val="autoZero"/>
        <c:crossBetween val="midCat"/>
      </c:valAx>
      <c:valAx>
        <c:axId val="11726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267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Marks for Male and Female Students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368744531933508"/>
          <c:y val="2.59740259740259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Sheet1!$H$20</c:f>
              <c:strCache>
                <c:ptCount val="1"/>
                <c:pt idx="0">
                  <c:v>COMBINED</c:v>
                </c:pt>
              </c:strCache>
            </c:strRef>
          </c:tx>
          <c:cat>
            <c:numRef>
              <c:f>Sheet1!$G$22:$G$29</c:f>
              <c:numCache>
                <c:formatCode>General</c:formatCode>
                <c:ptCount val="8"/>
                <c:pt idx="0">
                  <c:v>34.5</c:v>
                </c:pt>
                <c:pt idx="1">
                  <c:v>44.5</c:v>
                </c:pt>
                <c:pt idx="2">
                  <c:v>54.5</c:v>
                </c:pt>
                <c:pt idx="3">
                  <c:v>64.5</c:v>
                </c:pt>
                <c:pt idx="4">
                  <c:v>74.5</c:v>
                </c:pt>
                <c:pt idx="5">
                  <c:v>84.5</c:v>
                </c:pt>
                <c:pt idx="6">
                  <c:v>94.5</c:v>
                </c:pt>
                <c:pt idx="7">
                  <c:v>104.5</c:v>
                </c:pt>
              </c:numCache>
            </c:numRef>
          </c:cat>
          <c:val>
            <c:numRef>
              <c:f>Sheet1!$H$22:$H$29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61024"/>
        <c:axId val="171362944"/>
      </c:lineChart>
      <c:catAx>
        <c:axId val="17136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362944"/>
        <c:crosses val="autoZero"/>
        <c:auto val="1"/>
        <c:lblAlgn val="ctr"/>
        <c:lblOffset val="100"/>
        <c:noMultiLvlLbl val="0"/>
      </c:catAx>
      <c:valAx>
        <c:axId val="17136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361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Marks</a:t>
            </a:r>
            <a:r>
              <a:rPr lang="en-US" baseline="0"/>
              <a:t> for Male and Female Students</a:t>
            </a:r>
          </a:p>
        </c:rich>
      </c:tx>
      <c:layout>
        <c:manualLayout>
          <c:xMode val="edge"/>
          <c:yMode val="edge"/>
          <c:x val="0.13577022911300485"/>
          <c:y val="1.2938007587581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77296587926505E-2"/>
          <c:y val="0.11564643175863178"/>
          <c:w val="0.63350098561802759"/>
          <c:h val="0.7776330882922237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Sheet1!$K$20</c:f>
              <c:strCache>
                <c:ptCount val="1"/>
                <c:pt idx="0">
                  <c:v>FEMALES</c:v>
                </c:pt>
              </c:strCache>
            </c:strRef>
          </c:tx>
          <c:xVal>
            <c:numRef>
              <c:f>Sheet1!$G$23:$G$28</c:f>
              <c:numCache>
                <c:formatCode>General</c:formatCode>
                <c:ptCount val="6"/>
                <c:pt idx="0">
                  <c:v>44.5</c:v>
                </c:pt>
                <c:pt idx="1">
                  <c:v>54.5</c:v>
                </c:pt>
                <c:pt idx="2">
                  <c:v>64.5</c:v>
                </c:pt>
                <c:pt idx="3">
                  <c:v>74.5</c:v>
                </c:pt>
                <c:pt idx="4">
                  <c:v>84.5</c:v>
                </c:pt>
                <c:pt idx="5">
                  <c:v>94.5</c:v>
                </c:pt>
              </c:numCache>
            </c:numRef>
          </c:xVal>
          <c:yVal>
            <c:numRef>
              <c:f>Sheet1!$L$23:$L$28</c:f>
              <c:numCache>
                <c:formatCode>General</c:formatCode>
                <c:ptCount val="6"/>
                <c:pt idx="1">
                  <c:v>0</c:v>
                </c:pt>
                <c:pt idx="2">
                  <c:v>7</c:v>
                </c:pt>
                <c:pt idx="3">
                  <c:v>14</c:v>
                </c:pt>
                <c:pt idx="4">
                  <c:v>18</c:v>
                </c:pt>
                <c:pt idx="5">
                  <c:v>20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Sheet1!$N$20</c:f>
              <c:strCache>
                <c:ptCount val="1"/>
                <c:pt idx="0">
                  <c:v>MALES</c:v>
                </c:pt>
              </c:strCache>
            </c:strRef>
          </c:tx>
          <c:xVal>
            <c:numRef>
              <c:f>Sheet1!$G$23:$G$28</c:f>
              <c:numCache>
                <c:formatCode>General</c:formatCode>
                <c:ptCount val="6"/>
                <c:pt idx="0">
                  <c:v>44.5</c:v>
                </c:pt>
                <c:pt idx="1">
                  <c:v>54.5</c:v>
                </c:pt>
                <c:pt idx="2">
                  <c:v>64.5</c:v>
                </c:pt>
                <c:pt idx="3">
                  <c:v>74.5</c:v>
                </c:pt>
                <c:pt idx="4">
                  <c:v>84.5</c:v>
                </c:pt>
                <c:pt idx="5">
                  <c:v>94.5</c:v>
                </c:pt>
              </c:numCache>
            </c:numRef>
          </c:xVal>
          <c:yVal>
            <c:numRef>
              <c:f>Sheet1!$O$23:$O$28</c:f>
              <c:numCache>
                <c:formatCode>General</c:formatCode>
                <c:ptCount val="6"/>
                <c:pt idx="0">
                  <c:v>2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87808"/>
        <c:axId val="166889728"/>
      </c:scatterChart>
      <c:valAx>
        <c:axId val="166887808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66889728"/>
        <c:crosses val="autoZero"/>
        <c:crossBetween val="midCat"/>
        <c:minorUnit val="5"/>
      </c:valAx>
      <c:valAx>
        <c:axId val="166889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887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Marks for Male and Female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Sheet1!$K$20</c:f>
              <c:strCache>
                <c:ptCount val="1"/>
                <c:pt idx="0">
                  <c:v>FEMALES</c:v>
                </c:pt>
              </c:strCache>
            </c:strRef>
          </c:tx>
          <c:cat>
            <c:numRef>
              <c:f>Sheet1!$G$22:$G$29</c:f>
              <c:numCache>
                <c:formatCode>General</c:formatCode>
                <c:ptCount val="8"/>
                <c:pt idx="0">
                  <c:v>34.5</c:v>
                </c:pt>
                <c:pt idx="1">
                  <c:v>44.5</c:v>
                </c:pt>
                <c:pt idx="2">
                  <c:v>54.5</c:v>
                </c:pt>
                <c:pt idx="3">
                  <c:v>64.5</c:v>
                </c:pt>
                <c:pt idx="4">
                  <c:v>74.5</c:v>
                </c:pt>
                <c:pt idx="5">
                  <c:v>84.5</c:v>
                </c:pt>
                <c:pt idx="6">
                  <c:v>94.5</c:v>
                </c:pt>
                <c:pt idx="7">
                  <c:v>104.5</c:v>
                </c:pt>
              </c:numCache>
            </c:numRef>
          </c:cat>
          <c:val>
            <c:numRef>
              <c:f>Sheet1!$K$22:$K$29</c:f>
              <c:numCache>
                <c:formatCode>General</c:formatCode>
                <c:ptCount val="8"/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Sheet1!$N$20</c:f>
              <c:strCache>
                <c:ptCount val="1"/>
                <c:pt idx="0">
                  <c:v>MALES</c:v>
                </c:pt>
              </c:strCache>
            </c:strRef>
          </c:tx>
          <c:cat>
            <c:numRef>
              <c:f>Sheet1!$G$22:$G$29</c:f>
              <c:numCache>
                <c:formatCode>General</c:formatCode>
                <c:ptCount val="8"/>
                <c:pt idx="0">
                  <c:v>34.5</c:v>
                </c:pt>
                <c:pt idx="1">
                  <c:v>44.5</c:v>
                </c:pt>
                <c:pt idx="2">
                  <c:v>54.5</c:v>
                </c:pt>
                <c:pt idx="3">
                  <c:v>64.5</c:v>
                </c:pt>
                <c:pt idx="4">
                  <c:v>74.5</c:v>
                </c:pt>
                <c:pt idx="5">
                  <c:v>84.5</c:v>
                </c:pt>
                <c:pt idx="6">
                  <c:v>94.5</c:v>
                </c:pt>
                <c:pt idx="7">
                  <c:v>104.5</c:v>
                </c:pt>
              </c:numCache>
            </c:numRef>
          </c:cat>
          <c:val>
            <c:numRef>
              <c:f>Sheet1!$N$22:$N$29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88960"/>
        <c:axId val="168895616"/>
      </c:lineChart>
      <c:catAx>
        <c:axId val="1688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895616"/>
        <c:crosses val="autoZero"/>
        <c:auto val="1"/>
        <c:lblAlgn val="ctr"/>
        <c:lblOffset val="100"/>
        <c:noMultiLvlLbl val="0"/>
      </c:catAx>
      <c:valAx>
        <c:axId val="16889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888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370418</xdr:colOff>
      <xdr:row>37</xdr:row>
      <xdr:rowOff>10583</xdr:rowOff>
    </xdr:from>
    <xdr:to>
      <xdr:col>17</xdr:col>
      <xdr:colOff>52917</xdr:colOff>
      <xdr:row>52</xdr:row>
      <xdr:rowOff>127000</xdr:rowOff>
    </xdr:to>
    <xdr:graphicFrame macro="">
      <xdr:nvGraphicFramePr>
        <xdr:cNvPr id="2" name="Chart 1" title="Scores for Male and Female Studen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211666</xdr:colOff>
      <xdr:row>37</xdr:row>
      <xdr:rowOff>9526</xdr:rowOff>
    </xdr:from>
    <xdr:to>
      <xdr:col>7</xdr:col>
      <xdr:colOff>486833</xdr:colOff>
      <xdr:row>52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391584</xdr:colOff>
      <xdr:row>54</xdr:row>
      <xdr:rowOff>1</xdr:rowOff>
    </xdr:from>
    <xdr:to>
      <xdr:col>16</xdr:col>
      <xdr:colOff>539750</xdr:colOff>
      <xdr:row>70</xdr:row>
      <xdr:rowOff>179918</xdr:rowOff>
    </xdr:to>
    <xdr:graphicFrame macro="">
      <xdr:nvGraphicFramePr>
        <xdr:cNvPr id="4" name="Chart 3" title="Scores for Male and Female Studen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211668</xdr:colOff>
      <xdr:row>54</xdr:row>
      <xdr:rowOff>9527</xdr:rowOff>
    </xdr:from>
    <xdr:to>
      <xdr:col>7</xdr:col>
      <xdr:colOff>497417</xdr:colOff>
      <xdr:row>71</xdr:row>
      <xdr:rowOff>42335</xdr:rowOff>
    </xdr:to>
    <xdr:graphicFrame macro="">
      <xdr:nvGraphicFramePr>
        <xdr:cNvPr id="6" name="Chart 5" title="Marks for Male and Female Studen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90" zoomScaleNormal="90" workbookViewId="0">
      <selection activeCell="P11" sqref="P11"/>
    </sheetView>
  </sheetViews>
  <sheetFormatPr defaultRowHeight="15" x14ac:dyDescent="0.25"/>
  <sheetData>
    <row r="1" spans="1:21" ht="15.75" thickBot="1" x14ac:dyDescent="0.3">
      <c r="A1" s="1" t="s">
        <v>0</v>
      </c>
      <c r="B1" s="2" t="s">
        <v>1</v>
      </c>
      <c r="C1" s="2" t="s">
        <v>2</v>
      </c>
      <c r="D1" s="2" t="s">
        <v>1</v>
      </c>
      <c r="E1" s="2" t="s">
        <v>1</v>
      </c>
      <c r="F1" s="2" t="s">
        <v>1</v>
      </c>
      <c r="G1" s="2" t="s">
        <v>2</v>
      </c>
      <c r="H1" s="2" t="s">
        <v>1</v>
      </c>
      <c r="I1" s="2" t="s">
        <v>2</v>
      </c>
      <c r="J1" s="2" t="s">
        <v>1</v>
      </c>
      <c r="K1" s="2" t="s">
        <v>2</v>
      </c>
      <c r="L1" s="2" t="s">
        <v>2</v>
      </c>
      <c r="M1" s="2" t="s">
        <v>1</v>
      </c>
      <c r="N1" s="2" t="s">
        <v>1</v>
      </c>
      <c r="O1" s="2" t="s">
        <v>2</v>
      </c>
      <c r="P1" s="2" t="s">
        <v>2</v>
      </c>
      <c r="Q1" s="2" t="s">
        <v>1</v>
      </c>
      <c r="R1" s="2" t="s">
        <v>2</v>
      </c>
      <c r="S1" s="2" t="s">
        <v>1</v>
      </c>
      <c r="T1" s="2" t="s">
        <v>2</v>
      </c>
      <c r="U1" s="2" t="s">
        <v>2</v>
      </c>
    </row>
    <row r="2" spans="1:21" ht="15.75" thickBot="1" x14ac:dyDescent="0.3">
      <c r="A2" s="3" t="s">
        <v>3</v>
      </c>
      <c r="B2" s="4">
        <v>52</v>
      </c>
      <c r="C2" s="4">
        <v>71</v>
      </c>
      <c r="D2" s="4">
        <v>62</v>
      </c>
      <c r="E2" s="4">
        <v>59</v>
      </c>
      <c r="F2" s="4">
        <v>43</v>
      </c>
      <c r="G2" s="4">
        <v>81</v>
      </c>
      <c r="H2" s="4">
        <v>58</v>
      </c>
      <c r="I2" s="4">
        <v>81</v>
      </c>
      <c r="J2" s="4">
        <v>64</v>
      </c>
      <c r="K2" s="4">
        <v>75</v>
      </c>
      <c r="L2" s="4">
        <v>61</v>
      </c>
      <c r="M2" s="4">
        <v>52</v>
      </c>
      <c r="N2" s="4">
        <v>54</v>
      </c>
      <c r="O2" s="4">
        <v>93</v>
      </c>
      <c r="P2" s="4">
        <v>81</v>
      </c>
      <c r="Q2" s="4">
        <v>71</v>
      </c>
      <c r="R2" s="4">
        <v>63</v>
      </c>
      <c r="S2" s="4">
        <v>42</v>
      </c>
      <c r="T2" s="4">
        <v>92</v>
      </c>
      <c r="U2" s="4">
        <v>69</v>
      </c>
    </row>
    <row r="3" spans="1:21" ht="15.75" thickBot="1" x14ac:dyDescent="0.3">
      <c r="A3" s="5" t="s">
        <v>0</v>
      </c>
      <c r="B3" s="6" t="s">
        <v>1</v>
      </c>
      <c r="C3" s="6" t="s">
        <v>2</v>
      </c>
      <c r="D3" s="6" t="s">
        <v>2</v>
      </c>
      <c r="E3" s="6" t="s">
        <v>1</v>
      </c>
      <c r="F3" s="6" t="s">
        <v>1</v>
      </c>
      <c r="G3" s="6" t="s">
        <v>2</v>
      </c>
      <c r="H3" s="6" t="s">
        <v>2</v>
      </c>
      <c r="I3" s="6" t="s">
        <v>1</v>
      </c>
      <c r="J3" s="6" t="s">
        <v>2</v>
      </c>
      <c r="K3" s="6" t="s">
        <v>2</v>
      </c>
      <c r="L3" s="6" t="s">
        <v>1</v>
      </c>
      <c r="M3" s="6" t="s">
        <v>2</v>
      </c>
      <c r="N3" s="6" t="s">
        <v>1</v>
      </c>
      <c r="O3" s="6" t="s">
        <v>1</v>
      </c>
      <c r="P3" s="6" t="s">
        <v>2</v>
      </c>
      <c r="Q3" s="6" t="s">
        <v>1</v>
      </c>
      <c r="R3" s="6" t="s">
        <v>2</v>
      </c>
      <c r="S3" s="6" t="s">
        <v>1</v>
      </c>
      <c r="T3" s="6" t="s">
        <v>1</v>
      </c>
      <c r="U3" s="6" t="s">
        <v>2</v>
      </c>
    </row>
    <row r="4" spans="1:21" ht="15.75" thickBot="1" x14ac:dyDescent="0.3">
      <c r="A4" s="3" t="s">
        <v>3</v>
      </c>
      <c r="B4" s="4">
        <v>66</v>
      </c>
      <c r="C4" s="4">
        <v>72</v>
      </c>
      <c r="D4" s="4">
        <v>65</v>
      </c>
      <c r="E4" s="4">
        <v>54</v>
      </c>
      <c r="F4" s="4">
        <v>87</v>
      </c>
      <c r="G4" s="4">
        <v>82</v>
      </c>
      <c r="H4" s="4">
        <v>75</v>
      </c>
      <c r="I4" s="4">
        <v>95</v>
      </c>
      <c r="J4" s="4">
        <v>69</v>
      </c>
      <c r="K4" s="4">
        <v>71</v>
      </c>
      <c r="L4" s="4">
        <v>73</v>
      </c>
      <c r="M4" s="4">
        <v>63</v>
      </c>
      <c r="N4" s="4">
        <v>79</v>
      </c>
      <c r="O4" s="4">
        <v>72</v>
      </c>
      <c r="P4" s="4">
        <v>68</v>
      </c>
      <c r="Q4" s="4">
        <v>53</v>
      </c>
      <c r="R4" s="4">
        <v>79</v>
      </c>
      <c r="S4" s="4">
        <v>62</v>
      </c>
      <c r="T4" s="4">
        <v>59</v>
      </c>
      <c r="U4" s="4">
        <v>73</v>
      </c>
    </row>
    <row r="6" spans="1:21" x14ac:dyDescent="0.25">
      <c r="A6" s="13" t="s">
        <v>2</v>
      </c>
      <c r="B6" s="16">
        <v>61</v>
      </c>
      <c r="C6" s="13" t="s">
        <v>1</v>
      </c>
      <c r="D6" s="22">
        <v>42</v>
      </c>
      <c r="G6" s="25" t="s">
        <v>7</v>
      </c>
      <c r="H6" s="26"/>
      <c r="I6" s="7"/>
      <c r="J6" s="25" t="s">
        <v>4</v>
      </c>
      <c r="K6" s="26"/>
      <c r="L6" s="7"/>
      <c r="M6" s="25" t="s">
        <v>5</v>
      </c>
      <c r="N6" s="26"/>
    </row>
    <row r="7" spans="1:21" x14ac:dyDescent="0.25">
      <c r="A7" s="14" t="s">
        <v>2</v>
      </c>
      <c r="B7" s="17">
        <v>63</v>
      </c>
      <c r="C7" s="14" t="s">
        <v>1</v>
      </c>
      <c r="D7" s="23">
        <v>43</v>
      </c>
      <c r="G7" s="8" t="s">
        <v>6</v>
      </c>
      <c r="H7" s="9">
        <f>COUNT($B$6:$B$26,$D$6:$D$26)</f>
        <v>40</v>
      </c>
      <c r="J7" s="8" t="s">
        <v>6</v>
      </c>
      <c r="K7" s="12">
        <f>COUNT($B$6:$B$26)</f>
        <v>20</v>
      </c>
      <c r="M7" s="8" t="s">
        <v>6</v>
      </c>
      <c r="N7" s="12">
        <f>COUNT($D$6:$D$26)</f>
        <v>20</v>
      </c>
    </row>
    <row r="8" spans="1:21" x14ac:dyDescent="0.25">
      <c r="A8" s="14" t="s">
        <v>2</v>
      </c>
      <c r="B8" s="17">
        <v>63</v>
      </c>
      <c r="C8" s="14" t="s">
        <v>1</v>
      </c>
      <c r="D8" s="24">
        <v>52</v>
      </c>
      <c r="G8" s="8" t="s">
        <v>12</v>
      </c>
      <c r="H8" s="9">
        <f>MAX($B$6:$B$26,$D$6:$D$26)</f>
        <v>95</v>
      </c>
      <c r="J8" s="8" t="s">
        <v>12</v>
      </c>
      <c r="K8" s="9">
        <f>MAX(B6:B26)</f>
        <v>93</v>
      </c>
      <c r="M8" s="8" t="s">
        <v>12</v>
      </c>
      <c r="N8" s="9">
        <f>MAX(D6:D26)</f>
        <v>95</v>
      </c>
    </row>
    <row r="9" spans="1:21" x14ac:dyDescent="0.25">
      <c r="A9" s="14" t="s">
        <v>2</v>
      </c>
      <c r="B9" s="17">
        <v>65</v>
      </c>
      <c r="C9" s="14" t="s">
        <v>1</v>
      </c>
      <c r="D9" s="24">
        <v>52</v>
      </c>
      <c r="G9" s="8" t="s">
        <v>13</v>
      </c>
      <c r="H9" s="9">
        <f>MIN($B$6:$B$26,$D$6:$D$26)</f>
        <v>42</v>
      </c>
      <c r="J9" s="8" t="s">
        <v>13</v>
      </c>
      <c r="K9" s="9">
        <f>MIN(B6:B26)</f>
        <v>61</v>
      </c>
      <c r="M9" s="8" t="s">
        <v>13</v>
      </c>
      <c r="N9" s="9">
        <f>MIN(D6:D26)</f>
        <v>42</v>
      </c>
    </row>
    <row r="10" spans="1:21" x14ac:dyDescent="0.25">
      <c r="A10" s="14" t="s">
        <v>2</v>
      </c>
      <c r="B10" s="17">
        <v>68</v>
      </c>
      <c r="C10" s="14" t="s">
        <v>1</v>
      </c>
      <c r="D10" s="24">
        <v>53</v>
      </c>
      <c r="G10" s="8" t="s">
        <v>8</v>
      </c>
      <c r="H10" s="9">
        <f>H8-H9</f>
        <v>53</v>
      </c>
      <c r="J10" s="8" t="s">
        <v>8</v>
      </c>
      <c r="K10" s="9">
        <f>K8-K9</f>
        <v>32</v>
      </c>
      <c r="M10" s="8" t="s">
        <v>8</v>
      </c>
      <c r="N10" s="9">
        <f>N8-N9</f>
        <v>53</v>
      </c>
    </row>
    <row r="11" spans="1:21" x14ac:dyDescent="0.25">
      <c r="A11" s="14" t="s">
        <v>2</v>
      </c>
      <c r="B11" s="17">
        <v>69</v>
      </c>
      <c r="C11" s="14" t="s">
        <v>1</v>
      </c>
      <c r="D11" s="24">
        <v>54</v>
      </c>
      <c r="G11" s="8" t="s">
        <v>9</v>
      </c>
      <c r="H11" s="9">
        <f>AVERAGE($B$6:$B$26,$D$6:$D$26)</f>
        <v>68.525000000000006</v>
      </c>
      <c r="J11" s="8" t="s">
        <v>9</v>
      </c>
      <c r="K11" s="9">
        <f>AVERAGE(B6:B26)</f>
        <v>74.2</v>
      </c>
      <c r="M11" s="8" t="s">
        <v>9</v>
      </c>
      <c r="N11" s="9">
        <f>AVERAGE(D6:D26)</f>
        <v>62.85</v>
      </c>
    </row>
    <row r="12" spans="1:21" x14ac:dyDescent="0.25">
      <c r="A12" s="14" t="s">
        <v>2</v>
      </c>
      <c r="B12" s="17">
        <v>69</v>
      </c>
      <c r="C12" s="14" t="s">
        <v>1</v>
      </c>
      <c r="D12" s="24">
        <v>54</v>
      </c>
      <c r="G12" s="8" t="s">
        <v>10</v>
      </c>
      <c r="H12" s="9">
        <f>MEDIAN($B$6:$B$26,$D$6:$D$26)</f>
        <v>69</v>
      </c>
      <c r="J12" s="8" t="s">
        <v>10</v>
      </c>
      <c r="K12" s="9">
        <f>MEDIAN(B6:B26)</f>
        <v>72.5</v>
      </c>
      <c r="M12" s="8" t="s">
        <v>10</v>
      </c>
      <c r="N12" s="9">
        <f>MEDIAN(D6:D26)</f>
        <v>60.5</v>
      </c>
    </row>
    <row r="13" spans="1:21" x14ac:dyDescent="0.25">
      <c r="A13" s="14" t="s">
        <v>2</v>
      </c>
      <c r="B13" s="18">
        <v>71</v>
      </c>
      <c r="C13" s="14" t="s">
        <v>1</v>
      </c>
      <c r="D13" s="24">
        <v>58</v>
      </c>
      <c r="G13" s="8" t="s">
        <v>11</v>
      </c>
      <c r="H13" s="9">
        <f>MODE($B$6:$B$26,$D$6:$D$26)</f>
        <v>71</v>
      </c>
      <c r="J13" s="8" t="s">
        <v>11</v>
      </c>
      <c r="K13" s="9">
        <f>MODE(B6:B26)</f>
        <v>81</v>
      </c>
      <c r="M13" s="8" t="s">
        <v>11</v>
      </c>
      <c r="N13" s="9">
        <f>MODE(D6:D26)</f>
        <v>52</v>
      </c>
    </row>
    <row r="14" spans="1:21" x14ac:dyDescent="0.25">
      <c r="A14" s="14" t="s">
        <v>2</v>
      </c>
      <c r="B14" s="18">
        <v>71</v>
      </c>
      <c r="C14" s="14" t="s">
        <v>1</v>
      </c>
      <c r="D14" s="24">
        <v>59</v>
      </c>
      <c r="G14" s="8" t="s">
        <v>14</v>
      </c>
      <c r="H14" s="9">
        <f>QUARTILE(($D$6:$D$26,$B$6:$B$26),1)</f>
        <v>60.5</v>
      </c>
      <c r="J14" s="8" t="s">
        <v>14</v>
      </c>
      <c r="K14" s="9">
        <f>QUARTILE(B6:B26,1)</f>
        <v>68.75</v>
      </c>
      <c r="M14" s="8" t="s">
        <v>14</v>
      </c>
      <c r="N14" s="9">
        <f>QUARTILE(D6:D26,1)</f>
        <v>53.75</v>
      </c>
    </row>
    <row r="15" spans="1:21" x14ac:dyDescent="0.25">
      <c r="A15" s="14" t="s">
        <v>2</v>
      </c>
      <c r="B15" s="18">
        <v>72</v>
      </c>
      <c r="C15" s="14" t="s">
        <v>1</v>
      </c>
      <c r="D15" s="24">
        <v>59</v>
      </c>
      <c r="G15" s="8" t="s">
        <v>15</v>
      </c>
      <c r="H15" s="9">
        <f>QUARTILE(($D$6:$D$26,$B$6:$B$26),3)</f>
        <v>76</v>
      </c>
      <c r="J15" s="8" t="s">
        <v>15</v>
      </c>
      <c r="K15" s="9">
        <f>QUARTILE(B6:B26,3)</f>
        <v>81</v>
      </c>
      <c r="M15" s="8" t="s">
        <v>15</v>
      </c>
      <c r="N15" s="9">
        <f>QUARTILE(D6:D26,3)</f>
        <v>71.25</v>
      </c>
    </row>
    <row r="16" spans="1:21" x14ac:dyDescent="0.25">
      <c r="A16" s="14" t="s">
        <v>2</v>
      </c>
      <c r="B16" s="18">
        <v>73</v>
      </c>
      <c r="C16" s="14" t="s">
        <v>1</v>
      </c>
      <c r="D16" s="17">
        <v>62</v>
      </c>
      <c r="G16" s="10" t="s">
        <v>16</v>
      </c>
      <c r="H16" s="11">
        <f>H15-H14</f>
        <v>15.5</v>
      </c>
      <c r="J16" s="10" t="s">
        <v>16</v>
      </c>
      <c r="K16" s="11">
        <f>K15-K14</f>
        <v>12.25</v>
      </c>
      <c r="M16" s="10" t="s">
        <v>16</v>
      </c>
      <c r="N16" s="11">
        <f>N15-N14</f>
        <v>17.5</v>
      </c>
    </row>
    <row r="17" spans="1:15" x14ac:dyDescent="0.25">
      <c r="A17" s="14" t="s">
        <v>2</v>
      </c>
      <c r="B17" s="18">
        <v>75</v>
      </c>
      <c r="C17" s="14" t="s">
        <v>1</v>
      </c>
      <c r="D17" s="17">
        <v>62</v>
      </c>
    </row>
    <row r="18" spans="1:15" x14ac:dyDescent="0.25">
      <c r="A18" s="14" t="s">
        <v>2</v>
      </c>
      <c r="B18" s="18">
        <v>75</v>
      </c>
      <c r="C18" s="14" t="s">
        <v>1</v>
      </c>
      <c r="D18" s="17">
        <v>64</v>
      </c>
      <c r="F18" s="7" t="s">
        <v>17</v>
      </c>
    </row>
    <row r="19" spans="1:15" x14ac:dyDescent="0.25">
      <c r="A19" s="14" t="s">
        <v>2</v>
      </c>
      <c r="B19" s="18">
        <v>79</v>
      </c>
      <c r="C19" s="14" t="s">
        <v>1</v>
      </c>
      <c r="D19" s="17">
        <v>66</v>
      </c>
    </row>
    <row r="20" spans="1:15" x14ac:dyDescent="0.25">
      <c r="A20" s="14" t="s">
        <v>2</v>
      </c>
      <c r="B20" s="19">
        <v>81</v>
      </c>
      <c r="C20" s="14" t="s">
        <v>1</v>
      </c>
      <c r="D20" s="18">
        <v>71</v>
      </c>
      <c r="F20" s="27"/>
      <c r="G20" s="42" t="s">
        <v>26</v>
      </c>
      <c r="H20" s="41" t="s">
        <v>7</v>
      </c>
      <c r="I20" s="29"/>
      <c r="J20" s="28"/>
      <c r="K20" s="41" t="s">
        <v>4</v>
      </c>
      <c r="L20" s="29"/>
      <c r="M20" s="28"/>
      <c r="N20" s="41" t="s">
        <v>5</v>
      </c>
      <c r="O20" s="29"/>
    </row>
    <row r="21" spans="1:15" x14ac:dyDescent="0.25">
      <c r="A21" s="14" t="s">
        <v>2</v>
      </c>
      <c r="B21" s="19">
        <v>81</v>
      </c>
      <c r="C21" s="14" t="s">
        <v>1</v>
      </c>
      <c r="D21" s="18">
        <v>72</v>
      </c>
      <c r="F21" s="10"/>
      <c r="G21" s="43"/>
      <c r="H21" s="10" t="s">
        <v>25</v>
      </c>
      <c r="I21" s="11" t="s">
        <v>24</v>
      </c>
      <c r="J21" s="37"/>
      <c r="K21" s="10" t="s">
        <v>25</v>
      </c>
      <c r="L21" s="11" t="s">
        <v>24</v>
      </c>
      <c r="M21" s="37"/>
      <c r="N21" s="10" t="s">
        <v>25</v>
      </c>
      <c r="O21" s="11" t="s">
        <v>24</v>
      </c>
    </row>
    <row r="22" spans="1:15" x14ac:dyDescent="0.25">
      <c r="A22" s="14"/>
      <c r="B22" s="19"/>
      <c r="C22" s="14"/>
      <c r="D22" s="18"/>
      <c r="F22" s="8"/>
      <c r="G22" s="47">
        <v>34.5</v>
      </c>
      <c r="H22" s="8">
        <v>0</v>
      </c>
      <c r="I22" s="9">
        <v>0</v>
      </c>
      <c r="J22" s="30"/>
      <c r="K22" s="8"/>
      <c r="L22" s="9"/>
      <c r="M22" s="30"/>
      <c r="N22" s="8">
        <v>0</v>
      </c>
      <c r="O22" s="9">
        <v>0</v>
      </c>
    </row>
    <row r="23" spans="1:15" x14ac:dyDescent="0.25">
      <c r="A23" s="14" t="s">
        <v>2</v>
      </c>
      <c r="B23" s="19">
        <v>81</v>
      </c>
      <c r="C23" s="14" t="s">
        <v>1</v>
      </c>
      <c r="D23" s="18">
        <v>73</v>
      </c>
      <c r="F23" s="31" t="s">
        <v>18</v>
      </c>
      <c r="G23" s="44">
        <f>(40+49)/2</f>
        <v>44.5</v>
      </c>
      <c r="H23" s="8">
        <f>COUNTIFS($B$6:$B$26,"&gt;39",$B$6:$B$26,"&lt;50")+COUNTIFS($D$6:$D$26,"&gt;39",$D$6:$D$26,"&lt;50")</f>
        <v>2</v>
      </c>
      <c r="I23" s="9">
        <f>H23</f>
        <v>2</v>
      </c>
      <c r="J23" s="30"/>
      <c r="K23" s="8"/>
      <c r="L23" s="9"/>
      <c r="M23" s="30"/>
      <c r="N23" s="8">
        <f>COUNTIFS($D$6:$D$26,"&gt;39",$D$6:$D$26,"&lt;50")</f>
        <v>2</v>
      </c>
      <c r="O23" s="9">
        <f>N23</f>
        <v>2</v>
      </c>
    </row>
    <row r="24" spans="1:15" x14ac:dyDescent="0.25">
      <c r="A24" s="14" t="s">
        <v>2</v>
      </c>
      <c r="B24" s="19">
        <v>82</v>
      </c>
      <c r="C24" s="14" t="s">
        <v>1</v>
      </c>
      <c r="D24" s="18">
        <v>79</v>
      </c>
      <c r="F24" s="32" t="s">
        <v>19</v>
      </c>
      <c r="G24" s="44">
        <f>(50+59)/2</f>
        <v>54.5</v>
      </c>
      <c r="H24" s="8">
        <f>COUNTIFS($B$6:$B$26,"&gt;49",$B$6:$B$26,"&lt;60")+COUNTIFS($D$6:$D$26,"&gt;49",$D$6:$D$26,"&lt;60")</f>
        <v>8</v>
      </c>
      <c r="I24" s="9">
        <f>I23+H24</f>
        <v>10</v>
      </c>
      <c r="J24" s="30"/>
      <c r="K24" s="8">
        <f>COUNTIFS($B$6:$B$26,"&gt;49",$B$6:$B$26,"&lt;60")</f>
        <v>0</v>
      </c>
      <c r="L24" s="9">
        <f>L23+K24</f>
        <v>0</v>
      </c>
      <c r="M24" s="30"/>
      <c r="N24" s="8">
        <f>COUNTIFS($D$6:$D$26,"&gt;49",$D$6:$D$26,"&lt;60")</f>
        <v>8</v>
      </c>
      <c r="O24" s="9">
        <f>O23+N24</f>
        <v>10</v>
      </c>
    </row>
    <row r="25" spans="1:15" x14ac:dyDescent="0.25">
      <c r="A25" s="14" t="s">
        <v>2</v>
      </c>
      <c r="B25" s="20">
        <v>92</v>
      </c>
      <c r="C25" s="14" t="s">
        <v>1</v>
      </c>
      <c r="D25" s="19">
        <v>87</v>
      </c>
      <c r="F25" s="33" t="s">
        <v>20</v>
      </c>
      <c r="G25" s="44">
        <f>(60+69)/2</f>
        <v>64.5</v>
      </c>
      <c r="H25" s="8">
        <f>COUNTIFS($B$6:$B$26,"&gt;59",$B$6:$B$26,"&lt;70")+COUNTIFS($D$6:$D$26,"&gt;59",$D$6:$D$26,"&lt;70")</f>
        <v>11</v>
      </c>
      <c r="I25" s="9">
        <f>I24+H25</f>
        <v>21</v>
      </c>
      <c r="J25" s="30"/>
      <c r="K25" s="8">
        <f>COUNTIFS($B$6:$B$26,"&gt;59",$B$6:$B$26,"&lt;70")</f>
        <v>7</v>
      </c>
      <c r="L25" s="9">
        <f>L24+K25</f>
        <v>7</v>
      </c>
      <c r="M25" s="30"/>
      <c r="N25" s="8">
        <f>COUNTIFS($D$6:$D$26,"&gt;59",$D$6:$D$26,"&lt;70")</f>
        <v>4</v>
      </c>
      <c r="O25" s="9">
        <f>O24+N25</f>
        <v>14</v>
      </c>
    </row>
    <row r="26" spans="1:15" x14ac:dyDescent="0.25">
      <c r="A26" s="15" t="s">
        <v>2</v>
      </c>
      <c r="B26" s="21">
        <v>93</v>
      </c>
      <c r="C26" s="15" t="s">
        <v>1</v>
      </c>
      <c r="D26" s="21">
        <v>95</v>
      </c>
      <c r="F26" s="34" t="s">
        <v>21</v>
      </c>
      <c r="G26" s="44">
        <f>(70+79)/2</f>
        <v>74.5</v>
      </c>
      <c r="H26" s="8">
        <f>COUNTIFS($B$6:$B$26,"&gt;69",$B$6:$B$26,"&lt;80")+COUNTIFS($D$6:$D$26,"&gt;69",$D$6:$D$26,"&lt;80")</f>
        <v>11</v>
      </c>
      <c r="I26" s="9">
        <f>I25+H26</f>
        <v>32</v>
      </c>
      <c r="J26" s="30"/>
      <c r="K26" s="8">
        <f>COUNTIFS($B$6:$B$26,"&gt;69",$B$6:$B$26,"&lt;80")</f>
        <v>7</v>
      </c>
      <c r="L26" s="9">
        <f>L25+K26</f>
        <v>14</v>
      </c>
      <c r="M26" s="30"/>
      <c r="N26" s="8">
        <f>COUNTIFS($D$6:$D$26,"&gt;69",$D$6:$D$26,"&lt;80")</f>
        <v>4</v>
      </c>
      <c r="O26" s="9">
        <f>O25+N26</f>
        <v>18</v>
      </c>
    </row>
    <row r="27" spans="1:15" x14ac:dyDescent="0.25">
      <c r="F27" s="35" t="s">
        <v>22</v>
      </c>
      <c r="G27" s="44">
        <f>(80+89)/2</f>
        <v>84.5</v>
      </c>
      <c r="H27" s="8">
        <f>COUNTIFS($B$6:$B$26,"&gt;79",$B$6:$B$26,"&lt;90")+COUNTIFS($D$6:$D$26,"&gt;79",$D$6:$D$26,"&lt;90")</f>
        <v>5</v>
      </c>
      <c r="I27" s="9">
        <f>I26+H27</f>
        <v>37</v>
      </c>
      <c r="J27" s="30"/>
      <c r="K27" s="8">
        <f>COUNTIFS($B$6:$B$26,"&gt;79",$B$6:$B$26,"&lt;90")</f>
        <v>4</v>
      </c>
      <c r="L27" s="9">
        <f>L26+K27</f>
        <v>18</v>
      </c>
      <c r="M27" s="30"/>
      <c r="N27" s="8">
        <f>COUNTIFS($D$6:$D$26,"&gt;79",$D$6:$D$26,"&lt;90")</f>
        <v>1</v>
      </c>
      <c r="O27" s="9">
        <f>O26+N27</f>
        <v>19</v>
      </c>
    </row>
    <row r="28" spans="1:15" x14ac:dyDescent="0.25">
      <c r="F28" s="36" t="s">
        <v>23</v>
      </c>
      <c r="G28" s="44">
        <f>(90+99)/2</f>
        <v>94.5</v>
      </c>
      <c r="H28" s="8">
        <f>COUNTIFS($B$6:$B$26,"&gt;89",$B$6:$B$26,"&lt;100")+COUNTIFS($D$6:$D$26,"&gt;89",$D$6:$D$26,"&lt;100")</f>
        <v>3</v>
      </c>
      <c r="I28" s="9">
        <f>I27+H28</f>
        <v>40</v>
      </c>
      <c r="J28" s="30"/>
      <c r="K28" s="8">
        <f>COUNTIFS($B$6:$B$26,"&gt;89",$B$6:$B$26,"&lt;100")</f>
        <v>2</v>
      </c>
      <c r="L28" s="9">
        <f>L27+K28</f>
        <v>20</v>
      </c>
      <c r="M28" s="30"/>
      <c r="N28" s="8">
        <f>COUNTIFS($D$6:$D$26,"&gt;89",$D$6:$D$26,"&lt;100")</f>
        <v>1</v>
      </c>
      <c r="O28" s="9">
        <f>O27+N28</f>
        <v>20</v>
      </c>
    </row>
    <row r="29" spans="1:15" x14ac:dyDescent="0.25">
      <c r="F29" s="48"/>
      <c r="G29" s="44">
        <v>104.5</v>
      </c>
      <c r="H29" s="8">
        <v>0</v>
      </c>
      <c r="I29" s="9">
        <v>40</v>
      </c>
      <c r="J29" s="30"/>
      <c r="K29" s="8">
        <v>0</v>
      </c>
      <c r="L29" s="9">
        <v>20</v>
      </c>
      <c r="M29" s="30"/>
      <c r="N29" s="8">
        <v>0</v>
      </c>
      <c r="O29" s="9">
        <v>0</v>
      </c>
    </row>
    <row r="30" spans="1:15" x14ac:dyDescent="0.25">
      <c r="F30" s="38" t="s">
        <v>6</v>
      </c>
      <c r="G30" s="45"/>
      <c r="H30" s="38">
        <f>SUM(H23:H28)</f>
        <v>40</v>
      </c>
      <c r="I30" s="40"/>
      <c r="J30" s="39"/>
      <c r="K30" s="38">
        <f>SUM(K23:K28)</f>
        <v>20</v>
      </c>
      <c r="L30" s="40"/>
      <c r="M30" s="39"/>
      <c r="N30" s="38">
        <f>SUM(N23:N28)</f>
        <v>20</v>
      </c>
      <c r="O30" s="40"/>
    </row>
    <row r="32" spans="1:15" x14ac:dyDescent="0.25">
      <c r="F32" t="s">
        <v>27</v>
      </c>
      <c r="I32" t="s">
        <v>7</v>
      </c>
      <c r="L32" t="s">
        <v>4</v>
      </c>
      <c r="O32" t="s">
        <v>5</v>
      </c>
    </row>
    <row r="33" spans="6:15" x14ac:dyDescent="0.25">
      <c r="F33" t="s">
        <v>28</v>
      </c>
      <c r="I33">
        <f>(($G$23*$H$23)+($G$24*$H$24)+($G$25*$H$25)+($G$26*$H$26)+($G$27*$H$27)+($G$28*$H$28))/H30</f>
        <v>69</v>
      </c>
      <c r="L33">
        <f>(($G$23*$K$23)+($G$24*$K$24)+($G$25*$K$25)+($G$26*$K$26)+($G$27*$K$27)+($G$28*$K$28))/K30</f>
        <v>75</v>
      </c>
      <c r="O33">
        <f>(($G$23*$N$23)+($G$24*$N$24)+($G$25*$N$25)+($G$26*$N$26)+($G$27*$N$27)+($G$28*$N$28))/N30</f>
        <v>63</v>
      </c>
    </row>
    <row r="34" spans="6:15" x14ac:dyDescent="0.25">
      <c r="F34" t="s">
        <v>29</v>
      </c>
      <c r="I34">
        <v>64.5</v>
      </c>
      <c r="L34">
        <v>74.5</v>
      </c>
      <c r="O34">
        <v>54.5</v>
      </c>
    </row>
    <row r="35" spans="6:15" x14ac:dyDescent="0.25">
      <c r="F35" t="s">
        <v>30</v>
      </c>
      <c r="I35" s="46" t="s">
        <v>20</v>
      </c>
      <c r="L35" s="46" t="s">
        <v>20</v>
      </c>
      <c r="O35" s="46" t="s">
        <v>19</v>
      </c>
    </row>
    <row r="36" spans="6:15" x14ac:dyDescent="0.25">
      <c r="I36" s="46" t="s">
        <v>21</v>
      </c>
      <c r="L36" s="46" t="s">
        <v>21</v>
      </c>
    </row>
  </sheetData>
  <sortState ref="C6:D25">
    <sortCondition ref="D6:D25"/>
  </sortState>
  <mergeCells count="7">
    <mergeCell ref="G6:H6"/>
    <mergeCell ref="J6:K6"/>
    <mergeCell ref="M6:N6"/>
    <mergeCell ref="G20:G21"/>
    <mergeCell ref="H20:I20"/>
    <mergeCell ref="K20:L20"/>
    <mergeCell ref="N20:O20"/>
  </mergeCells>
  <pageMargins left="0.7" right="0.7" top="0.75" bottom="0.75" header="0.3" footer="0.3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Sammi</dc:creator>
  <cp:lastModifiedBy>Sammi</cp:lastModifiedBy>
  <dcterms:created xsi:type="dcterms:W3CDTF">2015-09-14T14:59:29Z</dcterms:created>
  <dcterms:modified xsi:type="dcterms:W3CDTF">2015-09-14T18:08:44Z</dcterms:modified>
</cp:coreProperties>
</file>